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olución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Jean-Marie Ledanois</author>
  </authors>
  <commentList>
    <comment ref="A2" authorId="0">
      <text>
        <r>
          <rPr>
            <b/>
            <sz val="8"/>
            <rFont val="Tahoma"/>
            <family val="0"/>
          </rPr>
          <t>Programa desarrollado por Jean-Marie LEDANOIS (C)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<sst xmlns="http://schemas.openxmlformats.org/spreadsheetml/2006/main" count="114" uniqueCount="56">
  <si>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Componente</t>
  </si>
  <si>
    <t>C1</t>
  </si>
  <si>
    <t>C2</t>
  </si>
  <si>
    <t>C3</t>
  </si>
  <si>
    <t>n-C4</t>
  </si>
  <si>
    <t>n-C5</t>
  </si>
  <si>
    <r>
      <t>D</t>
    </r>
    <r>
      <rPr>
        <vertAlign val="subscript"/>
        <sz val="10"/>
        <rFont val="Arial"/>
        <family val="2"/>
      </rPr>
      <t>i</t>
    </r>
  </si>
  <si>
    <t>i-C4</t>
  </si>
  <si>
    <t>i-C5</t>
  </si>
  <si>
    <t>Reflujo</t>
  </si>
  <si>
    <r>
      <t>x</t>
    </r>
    <r>
      <rPr>
        <vertAlign val="subscript"/>
        <sz val="10"/>
        <rFont val="Arial"/>
        <family val="2"/>
      </rPr>
      <t>Di</t>
    </r>
  </si>
  <si>
    <r>
      <t>V</t>
    </r>
    <r>
      <rPr>
        <vertAlign val="subscript"/>
        <sz val="10"/>
        <rFont val="Arial"/>
        <family val="2"/>
      </rPr>
      <t>1i</t>
    </r>
  </si>
  <si>
    <r>
      <t>y</t>
    </r>
    <r>
      <rPr>
        <vertAlign val="subscript"/>
        <sz val="10"/>
        <rFont val="Arial"/>
        <family val="2"/>
      </rPr>
      <t>1i</t>
    </r>
  </si>
  <si>
    <r>
      <t>Antoine A</t>
    </r>
    <r>
      <rPr>
        <vertAlign val="subscript"/>
        <sz val="10"/>
        <rFont val="Arial"/>
        <family val="2"/>
      </rPr>
      <t>i</t>
    </r>
  </si>
  <si>
    <r>
      <t>Antoine B</t>
    </r>
    <r>
      <rPr>
        <vertAlign val="subscript"/>
        <sz val="10"/>
        <rFont val="Arial"/>
        <family val="2"/>
      </rPr>
      <t>i</t>
    </r>
  </si>
  <si>
    <r>
      <t>Antoine C</t>
    </r>
    <r>
      <rPr>
        <vertAlign val="subscript"/>
        <sz val="10"/>
        <rFont val="Arial"/>
        <family val="2"/>
      </rPr>
      <t>i</t>
    </r>
  </si>
  <si>
    <r>
      <t>P</t>
    </r>
    <r>
      <rPr>
        <vertAlign val="subscript"/>
        <sz val="10"/>
        <rFont val="Arial"/>
        <family val="2"/>
      </rPr>
      <t>Ci</t>
    </r>
  </si>
  <si>
    <t>Cálculo del número de etapas por el método de Lewis-Matheson</t>
  </si>
  <si>
    <t>Versión 1.0 (Septiembre 2008)</t>
  </si>
  <si>
    <r>
      <t>K</t>
    </r>
    <r>
      <rPr>
        <vertAlign val="subscript"/>
        <sz val="10"/>
        <rFont val="Arial"/>
        <family val="2"/>
      </rPr>
      <t>1i</t>
    </r>
  </si>
  <si>
    <t>Pcolumna=</t>
  </si>
  <si>
    <r>
      <t>L</t>
    </r>
    <r>
      <rPr>
        <vertAlign val="subscript"/>
        <sz val="10"/>
        <rFont val="Arial"/>
        <family val="2"/>
      </rPr>
      <t>1i</t>
    </r>
  </si>
  <si>
    <r>
      <t>x</t>
    </r>
    <r>
      <rPr>
        <vertAlign val="subscript"/>
        <sz val="10"/>
        <rFont val="Arial"/>
        <family val="2"/>
      </rPr>
      <t>1i</t>
    </r>
  </si>
  <si>
    <r>
      <t>V</t>
    </r>
    <r>
      <rPr>
        <vertAlign val="subscript"/>
        <sz val="10"/>
        <rFont val="Arial"/>
        <family val="2"/>
      </rPr>
      <t>2i</t>
    </r>
  </si>
  <si>
    <r>
      <t>y</t>
    </r>
    <r>
      <rPr>
        <vertAlign val="subscript"/>
        <sz val="10"/>
        <rFont val="Arial"/>
        <family val="2"/>
      </rPr>
      <t>2i</t>
    </r>
  </si>
  <si>
    <r>
      <t>K</t>
    </r>
    <r>
      <rPr>
        <vertAlign val="subscript"/>
        <sz val="10"/>
        <rFont val="Arial"/>
        <family val="2"/>
      </rPr>
      <t>2i</t>
    </r>
  </si>
  <si>
    <r>
      <t>L</t>
    </r>
    <r>
      <rPr>
        <vertAlign val="subscript"/>
        <sz val="10"/>
        <rFont val="Arial"/>
        <family val="2"/>
      </rPr>
      <t>2i</t>
    </r>
  </si>
  <si>
    <r>
      <t>x</t>
    </r>
    <r>
      <rPr>
        <vertAlign val="subscript"/>
        <sz val="10"/>
        <rFont val="Arial"/>
        <family val="2"/>
      </rPr>
      <t>2i</t>
    </r>
  </si>
  <si>
    <r>
      <t>V</t>
    </r>
    <r>
      <rPr>
        <vertAlign val="subscript"/>
        <sz val="10"/>
        <rFont val="Arial"/>
        <family val="2"/>
      </rPr>
      <t>3i</t>
    </r>
  </si>
  <si>
    <r>
      <t>y</t>
    </r>
    <r>
      <rPr>
        <vertAlign val="subscript"/>
        <sz val="10"/>
        <rFont val="Arial"/>
        <family val="2"/>
      </rPr>
      <t>3i</t>
    </r>
  </si>
  <si>
    <r>
      <t>K</t>
    </r>
    <r>
      <rPr>
        <vertAlign val="subscript"/>
        <sz val="10"/>
        <rFont val="Arial"/>
        <family val="2"/>
      </rPr>
      <t>3i</t>
    </r>
  </si>
  <si>
    <r>
      <t>L</t>
    </r>
    <r>
      <rPr>
        <vertAlign val="subscript"/>
        <sz val="10"/>
        <rFont val="Arial"/>
        <family val="2"/>
      </rPr>
      <t>3i</t>
    </r>
  </si>
  <si>
    <r>
      <t>x</t>
    </r>
    <r>
      <rPr>
        <vertAlign val="subscript"/>
        <sz val="10"/>
        <rFont val="Arial"/>
        <family val="2"/>
      </rPr>
      <t>3i</t>
    </r>
  </si>
  <si>
    <r>
      <t>x</t>
    </r>
    <r>
      <rPr>
        <vertAlign val="subscript"/>
        <sz val="10"/>
        <rFont val="Arial"/>
        <family val="2"/>
      </rPr>
      <t>4i</t>
    </r>
  </si>
  <si>
    <r>
      <t>L</t>
    </r>
    <r>
      <rPr>
        <vertAlign val="subscript"/>
        <sz val="10"/>
        <rFont val="Arial"/>
        <family val="2"/>
      </rPr>
      <t>4i</t>
    </r>
  </si>
  <si>
    <r>
      <t>K</t>
    </r>
    <r>
      <rPr>
        <vertAlign val="subscript"/>
        <sz val="10"/>
        <rFont val="Arial"/>
        <family val="2"/>
      </rPr>
      <t>4i</t>
    </r>
  </si>
  <si>
    <r>
      <t>y</t>
    </r>
    <r>
      <rPr>
        <vertAlign val="subscript"/>
        <sz val="10"/>
        <rFont val="Arial"/>
        <family val="2"/>
      </rPr>
      <t>4i</t>
    </r>
  </si>
  <si>
    <r>
      <t>V</t>
    </r>
    <r>
      <rPr>
        <vertAlign val="subscript"/>
        <sz val="10"/>
        <rFont val="Arial"/>
        <family val="2"/>
      </rPr>
      <t>4i</t>
    </r>
  </si>
  <si>
    <r>
      <t>V</t>
    </r>
    <r>
      <rPr>
        <vertAlign val="subscript"/>
        <sz val="10"/>
        <rFont val="Arial"/>
        <family val="2"/>
      </rPr>
      <t>5i</t>
    </r>
  </si>
  <si>
    <r>
      <t>y</t>
    </r>
    <r>
      <rPr>
        <vertAlign val="subscript"/>
        <sz val="10"/>
        <rFont val="Arial"/>
        <family val="2"/>
      </rPr>
      <t>5i</t>
    </r>
  </si>
  <si>
    <r>
      <t>K</t>
    </r>
    <r>
      <rPr>
        <vertAlign val="subscript"/>
        <sz val="10"/>
        <rFont val="Arial"/>
        <family val="2"/>
      </rPr>
      <t>5i</t>
    </r>
  </si>
  <si>
    <r>
      <t>L</t>
    </r>
    <r>
      <rPr>
        <vertAlign val="subscript"/>
        <sz val="10"/>
        <rFont val="Arial"/>
        <family val="2"/>
      </rPr>
      <t>5i</t>
    </r>
  </si>
  <si>
    <r>
      <t>x</t>
    </r>
    <r>
      <rPr>
        <vertAlign val="subscript"/>
        <sz val="10"/>
        <rFont val="Arial"/>
        <family val="2"/>
      </rPr>
      <t>5i</t>
    </r>
  </si>
  <si>
    <r>
      <t>x</t>
    </r>
    <r>
      <rPr>
        <vertAlign val="subscript"/>
        <sz val="10"/>
        <rFont val="Arial"/>
        <family val="2"/>
      </rPr>
      <t>6i</t>
    </r>
  </si>
  <si>
    <r>
      <t>L</t>
    </r>
    <r>
      <rPr>
        <vertAlign val="subscript"/>
        <sz val="10"/>
        <rFont val="Arial"/>
        <family val="2"/>
      </rPr>
      <t>6i</t>
    </r>
  </si>
  <si>
    <r>
      <t>K</t>
    </r>
    <r>
      <rPr>
        <vertAlign val="subscript"/>
        <sz val="10"/>
        <rFont val="Arial"/>
        <family val="2"/>
      </rPr>
      <t>6i</t>
    </r>
  </si>
  <si>
    <r>
      <t>y</t>
    </r>
    <r>
      <rPr>
        <vertAlign val="subscript"/>
        <sz val="10"/>
        <rFont val="Arial"/>
        <family val="2"/>
      </rPr>
      <t>6i</t>
    </r>
  </si>
  <si>
    <r>
      <t>V</t>
    </r>
    <r>
      <rPr>
        <vertAlign val="subscript"/>
        <sz val="10"/>
        <rFont val="Arial"/>
        <family val="2"/>
      </rPr>
      <t>6i</t>
    </r>
  </si>
  <si>
    <t>T6</t>
  </si>
  <si>
    <t>T5</t>
  </si>
  <si>
    <t>T4</t>
  </si>
  <si>
    <t>T3</t>
  </si>
  <si>
    <t>T2</t>
  </si>
  <si>
    <t>T1</t>
  </si>
  <si>
    <r>
      <t>W</t>
    </r>
    <r>
      <rPr>
        <vertAlign val="subscript"/>
        <sz val="10"/>
        <rFont val="Arial"/>
        <family val="2"/>
      </rPr>
      <t>i</t>
    </r>
  </si>
  <si>
    <r>
      <t>F</t>
    </r>
    <r>
      <rPr>
        <vertAlign val="subscript"/>
        <sz val="10"/>
        <rFont val="Arial"/>
        <family val="2"/>
      </rPr>
      <t>i</t>
    </r>
  </si>
</sst>
</file>

<file path=xl/styles.xml><?xml version="1.0" encoding="utf-8"?>
<styleSheet xmlns="http://schemas.openxmlformats.org/spreadsheetml/2006/main">
  <numFmts count="19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"/>
  </numFmts>
  <fonts count="43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12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51" applyFont="1" applyFill="1" applyBorder="1" applyAlignment="1">
      <alignment horizontal="center" wrapText="1"/>
      <protection/>
    </xf>
    <xf numFmtId="172" fontId="2" fillId="0" borderId="18" xfId="51" applyNumberFormat="1" applyFont="1" applyFill="1" applyBorder="1" applyAlignment="1">
      <alignment horizontal="center" wrapText="1"/>
      <protection/>
    </xf>
    <xf numFmtId="173" fontId="2" fillId="0" borderId="19" xfId="51" applyNumberFormat="1" applyFont="1" applyFill="1" applyBorder="1" applyAlignment="1">
      <alignment horizontal="center" wrapText="1"/>
      <protection/>
    </xf>
    <xf numFmtId="1" fontId="2" fillId="0" borderId="10" xfId="51" applyNumberFormat="1" applyFont="1" applyFill="1" applyBorder="1" applyAlignment="1">
      <alignment horizontal="center" wrapText="1"/>
      <protection/>
    </xf>
    <xf numFmtId="0" fontId="2" fillId="35" borderId="20" xfId="51" applyFont="1" applyFill="1" applyBorder="1" applyAlignment="1">
      <alignment horizontal="center" wrapText="1"/>
      <protection/>
    </xf>
    <xf numFmtId="172" fontId="2" fillId="35" borderId="21" xfId="51" applyNumberFormat="1" applyFont="1" applyFill="1" applyBorder="1" applyAlignment="1">
      <alignment horizontal="center" wrapText="1"/>
      <protection/>
    </xf>
    <xf numFmtId="173" fontId="2" fillId="35" borderId="22" xfId="51" applyNumberFormat="1" applyFont="1" applyFill="1" applyBorder="1" applyAlignment="1">
      <alignment horizontal="center" wrapText="1"/>
      <protection/>
    </xf>
    <xf numFmtId="1" fontId="2" fillId="35" borderId="23" xfId="51" applyNumberFormat="1" applyFont="1" applyFill="1" applyBorder="1" applyAlignment="1">
      <alignment horizontal="center" wrapText="1"/>
      <protection/>
    </xf>
    <xf numFmtId="0" fontId="2" fillId="0" borderId="20" xfId="51" applyFont="1" applyFill="1" applyBorder="1" applyAlignment="1">
      <alignment horizontal="center" wrapText="1"/>
      <protection/>
    </xf>
    <xf numFmtId="172" fontId="2" fillId="0" borderId="21" xfId="51" applyNumberFormat="1" applyFont="1" applyFill="1" applyBorder="1" applyAlignment="1">
      <alignment horizontal="center" wrapText="1"/>
      <protection/>
    </xf>
    <xf numFmtId="173" fontId="2" fillId="0" borderId="22" xfId="51" applyNumberFormat="1" applyFont="1" applyFill="1" applyBorder="1" applyAlignment="1">
      <alignment horizontal="center" wrapText="1"/>
      <protection/>
    </xf>
    <xf numFmtId="1" fontId="2" fillId="0" borderId="11" xfId="0" applyNumberFormat="1" applyFont="1" applyBorder="1" applyAlignment="1">
      <alignment horizontal="center"/>
    </xf>
    <xf numFmtId="0" fontId="2" fillId="36" borderId="20" xfId="51" applyFont="1" applyFill="1" applyBorder="1" applyAlignment="1">
      <alignment horizontal="center" wrapText="1"/>
      <protection/>
    </xf>
    <xf numFmtId="172" fontId="2" fillId="36" borderId="21" xfId="51" applyNumberFormat="1" applyFont="1" applyFill="1" applyBorder="1" applyAlignment="1">
      <alignment horizontal="center" wrapText="1"/>
      <protection/>
    </xf>
    <xf numFmtId="173" fontId="2" fillId="36" borderId="22" xfId="51" applyNumberFormat="1" applyFont="1" applyFill="1" applyBorder="1" applyAlignment="1">
      <alignment horizontal="center" wrapText="1"/>
      <protection/>
    </xf>
    <xf numFmtId="1" fontId="2" fillId="34" borderId="11" xfId="0" applyNumberFormat="1" applyFont="1" applyFill="1" applyBorder="1" applyAlignment="1">
      <alignment horizontal="center"/>
    </xf>
    <xf numFmtId="0" fontId="2" fillId="0" borderId="24" xfId="51" applyFont="1" applyFill="1" applyBorder="1" applyAlignment="1">
      <alignment horizontal="center" wrapText="1"/>
      <protection/>
    </xf>
    <xf numFmtId="172" fontId="2" fillId="0" borderId="25" xfId="51" applyNumberFormat="1" applyFont="1" applyFill="1" applyBorder="1" applyAlignment="1">
      <alignment horizontal="center" wrapText="1"/>
      <protection/>
    </xf>
    <xf numFmtId="173" fontId="2" fillId="0" borderId="26" xfId="51" applyNumberFormat="1" applyFont="1" applyFill="1" applyBorder="1" applyAlignment="1">
      <alignment horizontal="center" wrapText="1"/>
      <protection/>
    </xf>
    <xf numFmtId="1" fontId="2" fillId="0" borderId="12" xfId="0" applyNumberFormat="1" applyFont="1" applyBorder="1" applyAlignment="1">
      <alignment horizontal="center"/>
    </xf>
    <xf numFmtId="11" fontId="0" fillId="0" borderId="0" xfId="0" applyNumberFormat="1" applyAlignment="1">
      <alignment/>
    </xf>
    <xf numFmtId="38" fontId="2" fillId="0" borderId="11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0" fillId="34" borderId="11" xfId="0" applyNumberFormat="1" applyFont="1" applyFill="1" applyBorder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33" borderId="11" xfId="0" applyNumberFormat="1" applyFont="1" applyFill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4" fontId="0" fillId="34" borderId="11" xfId="0" applyNumberFormat="1" applyFont="1" applyFill="1" applyBorder="1" applyAlignment="1">
      <alignment horizontal="center"/>
    </xf>
    <xf numFmtId="174" fontId="0" fillId="0" borderId="12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heet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93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9.140625" style="0" customWidth="1"/>
    <col min="2" max="2" width="12.421875" style="0" bestFit="1" customWidth="1"/>
    <col min="3" max="3" width="12.00390625" style="0" bestFit="1" customWidth="1"/>
    <col min="4" max="5" width="11.28125" style="0" customWidth="1"/>
    <col min="6" max="8" width="9.140625" style="0" customWidth="1"/>
    <col min="9" max="9" width="12.421875" style="0" bestFit="1" customWidth="1"/>
    <col min="10" max="10" width="9.140625" style="0" customWidth="1"/>
    <col min="11" max="11" width="12.421875" style="0" bestFit="1" customWidth="1"/>
  </cols>
  <sheetData>
    <row r="1" ht="18">
      <c r="A1" s="13" t="s">
        <v>17</v>
      </c>
    </row>
    <row r="2" ht="12.75">
      <c r="A2" s="14"/>
    </row>
    <row r="3" ht="12.75">
      <c r="A3" s="14" t="s">
        <v>18</v>
      </c>
    </row>
    <row r="4" ht="12.75">
      <c r="A4" s="14"/>
    </row>
    <row r="5" spans="1:2" ht="12.75">
      <c r="A5" s="14" t="s">
        <v>20</v>
      </c>
      <c r="B5" s="49">
        <v>3000000</v>
      </c>
    </row>
    <row r="6" ht="12.75">
      <c r="A6" s="14"/>
    </row>
    <row r="7" ht="13.5" thickBot="1"/>
    <row r="8" spans="2:9" ht="16.5" thickBot="1">
      <c r="B8" s="6" t="s">
        <v>0</v>
      </c>
      <c r="C8" s="26" t="s">
        <v>13</v>
      </c>
      <c r="D8" s="27" t="s">
        <v>14</v>
      </c>
      <c r="E8" s="28" t="s">
        <v>15</v>
      </c>
      <c r="F8" s="5" t="s">
        <v>16</v>
      </c>
      <c r="H8" s="5" t="s">
        <v>55</v>
      </c>
      <c r="I8" s="5" t="s">
        <v>10</v>
      </c>
    </row>
    <row r="9" spans="1:9" ht="12.75">
      <c r="A9" s="2">
        <v>1</v>
      </c>
      <c r="B9" s="7" t="s">
        <v>1</v>
      </c>
      <c r="C9" s="29">
        <v>5.14135</v>
      </c>
      <c r="D9" s="30">
        <v>968.132</v>
      </c>
      <c r="E9" s="31">
        <v>-3.72</v>
      </c>
      <c r="F9" s="32">
        <v>4640860</v>
      </c>
      <c r="H9" s="10">
        <v>20</v>
      </c>
      <c r="I9" s="21">
        <f aca="true" t="shared" si="0" ref="I9:I15">H9/H$16</f>
        <v>0.04</v>
      </c>
    </row>
    <row r="10" spans="1:10" ht="12.75">
      <c r="A10" s="15">
        <v>2</v>
      </c>
      <c r="B10" s="16" t="s">
        <v>2</v>
      </c>
      <c r="C10" s="33">
        <v>5</v>
      </c>
      <c r="D10" s="34">
        <v>1581.67</v>
      </c>
      <c r="E10" s="35">
        <v>-14.2611</v>
      </c>
      <c r="F10" s="36">
        <v>4888380</v>
      </c>
      <c r="H10" s="17">
        <v>80</v>
      </c>
      <c r="I10" s="22">
        <f t="shared" si="0"/>
        <v>0.16</v>
      </c>
      <c r="J10">
        <f>I10/I14</f>
        <v>1.5999999999999999</v>
      </c>
    </row>
    <row r="11" spans="1:9" ht="12.75">
      <c r="A11" s="3">
        <v>3</v>
      </c>
      <c r="B11" s="8" t="s">
        <v>3</v>
      </c>
      <c r="C11" s="37">
        <v>5.353418</v>
      </c>
      <c r="D11" s="38">
        <v>1872.82</v>
      </c>
      <c r="E11" s="39">
        <v>-25.1011</v>
      </c>
      <c r="F11" s="40">
        <v>4256820</v>
      </c>
      <c r="H11" s="11">
        <v>120</v>
      </c>
      <c r="I11" s="23">
        <f t="shared" si="0"/>
        <v>0.24</v>
      </c>
    </row>
    <row r="12" spans="1:9" ht="12.75">
      <c r="A12" s="3">
        <v>4</v>
      </c>
      <c r="B12" s="8" t="s">
        <v>7</v>
      </c>
      <c r="C12" s="37">
        <v>5.611805</v>
      </c>
      <c r="D12" s="38">
        <v>2150.23</v>
      </c>
      <c r="E12" s="39">
        <v>-27.6228</v>
      </c>
      <c r="F12" s="40">
        <v>3648020</v>
      </c>
      <c r="H12" s="11">
        <v>140</v>
      </c>
      <c r="I12" s="23">
        <f t="shared" si="0"/>
        <v>0.28</v>
      </c>
    </row>
    <row r="13" spans="1:9" ht="12.75">
      <c r="A13" s="3">
        <v>5</v>
      </c>
      <c r="B13" s="8" t="s">
        <v>4</v>
      </c>
      <c r="C13" s="37">
        <v>5.741624</v>
      </c>
      <c r="D13" s="38">
        <v>2292.44</v>
      </c>
      <c r="E13" s="39">
        <v>-27.8623</v>
      </c>
      <c r="F13" s="40">
        <v>3796940</v>
      </c>
      <c r="H13" s="11">
        <v>70</v>
      </c>
      <c r="I13" s="23">
        <f t="shared" si="0"/>
        <v>0.14</v>
      </c>
    </row>
    <row r="14" spans="1:9" ht="12.75">
      <c r="A14" s="18">
        <v>6</v>
      </c>
      <c r="B14" s="19" t="s">
        <v>8</v>
      </c>
      <c r="C14" s="41">
        <v>5.49978</v>
      </c>
      <c r="D14" s="42">
        <v>2345.09</v>
      </c>
      <c r="E14" s="43">
        <v>-40.2128</v>
      </c>
      <c r="F14" s="44">
        <v>3330170</v>
      </c>
      <c r="H14" s="20">
        <v>50</v>
      </c>
      <c r="I14" s="24">
        <f t="shared" si="0"/>
        <v>0.1</v>
      </c>
    </row>
    <row r="15" spans="1:9" ht="13.5" thickBot="1">
      <c r="A15" s="4">
        <v>7</v>
      </c>
      <c r="B15" s="9" t="s">
        <v>5</v>
      </c>
      <c r="C15" s="45">
        <v>5.853654</v>
      </c>
      <c r="D15" s="46">
        <v>2554.6</v>
      </c>
      <c r="E15" s="47">
        <v>-36.2525</v>
      </c>
      <c r="F15" s="48">
        <v>3374980</v>
      </c>
      <c r="H15" s="12">
        <v>20</v>
      </c>
      <c r="I15" s="25">
        <f t="shared" si="0"/>
        <v>0.04</v>
      </c>
    </row>
    <row r="16" ht="13.5" thickBot="1">
      <c r="H16" s="5">
        <f>SUM(H9:H15)</f>
        <v>500</v>
      </c>
    </row>
    <row r="18" spans="1:2" ht="13.5" thickBot="1">
      <c r="A18" t="s">
        <v>9</v>
      </c>
      <c r="B18">
        <v>3</v>
      </c>
    </row>
    <row r="19" spans="2:12" ht="16.5" thickBot="1">
      <c r="B19" s="6" t="s">
        <v>0</v>
      </c>
      <c r="C19" s="5" t="s">
        <v>6</v>
      </c>
      <c r="D19" s="5" t="s">
        <v>10</v>
      </c>
      <c r="K19" s="5" t="s">
        <v>54</v>
      </c>
      <c r="L19" s="5" t="s">
        <v>10</v>
      </c>
    </row>
    <row r="20" spans="1:12" ht="12.75">
      <c r="A20" s="2">
        <v>1</v>
      </c>
      <c r="B20" s="7" t="s">
        <v>1</v>
      </c>
      <c r="C20" s="10">
        <v>19.99999875221584</v>
      </c>
      <c r="D20" s="21">
        <f aca="true" t="shared" si="1" ref="D20:D26">C20/C$27</f>
        <v>0.08098533381829577</v>
      </c>
      <c r="K20" s="10">
        <f>H9-C20</f>
        <v>1.2477841586644445E-06</v>
      </c>
      <c r="L20" s="21">
        <f aca="true" t="shared" si="2" ref="L20:L26">K20/K$27</f>
        <v>4.9311400471996855E-09</v>
      </c>
    </row>
    <row r="21" spans="1:12" ht="12.75">
      <c r="A21" s="15">
        <v>2</v>
      </c>
      <c r="B21" s="16" t="s">
        <v>2</v>
      </c>
      <c r="C21" s="17">
        <v>79.95</v>
      </c>
      <c r="D21" s="22">
        <f t="shared" si="1"/>
        <v>0.3237388921364504</v>
      </c>
      <c r="K21" s="17">
        <f aca="true" t="shared" si="3" ref="K21:K26">H10-C21</f>
        <v>0.04999999999999716</v>
      </c>
      <c r="L21" s="22">
        <f t="shared" si="2"/>
        <v>0.00019759587477362312</v>
      </c>
    </row>
    <row r="22" spans="1:12" ht="12.75">
      <c r="A22" s="3">
        <v>3</v>
      </c>
      <c r="B22" s="8" t="s">
        <v>3</v>
      </c>
      <c r="C22" s="50">
        <v>112.7739671798075</v>
      </c>
      <c r="D22" s="23">
        <f t="shared" si="1"/>
        <v>0.45665189739366224</v>
      </c>
      <c r="K22" s="50">
        <f t="shared" si="3"/>
        <v>7.226032820192501</v>
      </c>
      <c r="L22" s="23">
        <f t="shared" si="2"/>
        <v>0.028556685524978583</v>
      </c>
    </row>
    <row r="23" spans="1:12" ht="12.75">
      <c r="A23" s="3">
        <v>4</v>
      </c>
      <c r="B23" s="8" t="s">
        <v>7</v>
      </c>
      <c r="C23" s="50">
        <v>30.418965726746013</v>
      </c>
      <c r="D23" s="23">
        <f t="shared" si="1"/>
        <v>0.12317451237415146</v>
      </c>
      <c r="K23" s="50">
        <f t="shared" si="3"/>
        <v>109.58103427325399</v>
      </c>
      <c r="L23" s="23">
        <f t="shared" si="2"/>
        <v>0.43305520651646456</v>
      </c>
    </row>
    <row r="24" spans="1:12" ht="12.75">
      <c r="A24" s="3">
        <v>5</v>
      </c>
      <c r="B24" s="8" t="s">
        <v>4</v>
      </c>
      <c r="C24" s="11">
        <v>3.7601180347315992</v>
      </c>
      <c r="D24" s="23">
        <f t="shared" si="1"/>
        <v>0.015225721661867355</v>
      </c>
      <c r="K24" s="11">
        <f t="shared" si="3"/>
        <v>66.2398819652684</v>
      </c>
      <c r="L24" s="23">
        <f t="shared" si="2"/>
        <v>0.26177454843658987</v>
      </c>
    </row>
    <row r="25" spans="1:12" ht="12.75">
      <c r="A25" s="18">
        <v>6</v>
      </c>
      <c r="B25" s="19" t="s">
        <v>8</v>
      </c>
      <c r="C25" s="20">
        <v>0.04999999999999716</v>
      </c>
      <c r="D25" s="24">
        <f t="shared" si="1"/>
        <v>0.00020246334717725578</v>
      </c>
      <c r="K25" s="20">
        <f t="shared" si="3"/>
        <v>49.95</v>
      </c>
      <c r="L25" s="24">
        <f t="shared" si="2"/>
        <v>0.19739827889886072</v>
      </c>
    </row>
    <row r="26" spans="1:12" ht="13.5" thickBot="1">
      <c r="A26" s="4">
        <v>7</v>
      </c>
      <c r="B26" s="9" t="s">
        <v>5</v>
      </c>
      <c r="C26" s="12">
        <v>0.005230395696452854</v>
      </c>
      <c r="D26" s="25">
        <f t="shared" si="1"/>
        <v>2.117926839530838E-05</v>
      </c>
      <c r="K26" s="12">
        <f t="shared" si="3"/>
        <v>19.994769604303546</v>
      </c>
      <c r="L26" s="25">
        <f t="shared" si="2"/>
        <v>0.07901767981719268</v>
      </c>
    </row>
    <row r="27" spans="3:11" ht="13.5" thickBot="1">
      <c r="C27" s="5">
        <f>SUM(C20:C26)</f>
        <v>246.95828008919744</v>
      </c>
      <c r="K27" s="5">
        <f>SUM(K20:K26)</f>
        <v>253.04171991080256</v>
      </c>
    </row>
    <row r="29" spans="1:2" ht="13.5" thickBot="1">
      <c r="A29" s="1" t="s">
        <v>53</v>
      </c>
      <c r="B29">
        <f>DewPointT($B$5,300,D31:D37,$C$9:$C$15,$D$9:$D$15,$E$9:$E$15,$F$9:$F$15)</f>
        <v>348.90781485140883</v>
      </c>
    </row>
    <row r="30" spans="2:7" ht="16.5" thickBot="1">
      <c r="B30" s="6" t="s">
        <v>0</v>
      </c>
      <c r="C30" s="5" t="s">
        <v>11</v>
      </c>
      <c r="D30" s="5" t="s">
        <v>12</v>
      </c>
      <c r="E30" s="5" t="s">
        <v>19</v>
      </c>
      <c r="F30" s="5" t="s">
        <v>21</v>
      </c>
      <c r="G30" s="5" t="s">
        <v>22</v>
      </c>
    </row>
    <row r="31" spans="1:7" ht="12.75">
      <c r="A31" s="2">
        <v>1</v>
      </c>
      <c r="B31" s="7" t="s">
        <v>1</v>
      </c>
      <c r="C31" s="21">
        <f>C20*(B$18+1)</f>
        <v>79.99999500886337</v>
      </c>
      <c r="D31" s="21">
        <f>C31/C38</f>
        <v>0.08098533381829577</v>
      </c>
      <c r="E31" s="51">
        <f>psatAntoine(B29,C$9,D$9,E$9,F$9)/$B$5</f>
        <v>16.006334057777046</v>
      </c>
      <c r="F31" s="56">
        <f>G31*F38</f>
        <v>3.7485158088085226</v>
      </c>
      <c r="G31" s="56">
        <f>D31/E31</f>
        <v>0.005059580383988498</v>
      </c>
    </row>
    <row r="32" spans="1:8" ht="12.75">
      <c r="A32" s="15">
        <v>2</v>
      </c>
      <c r="B32" s="16" t="s">
        <v>2</v>
      </c>
      <c r="C32" s="22">
        <f aca="true" t="shared" si="4" ref="C32:C37">C21*(B$18+1)</f>
        <v>319.8</v>
      </c>
      <c r="D32" s="22">
        <f>C32/C38</f>
        <v>0.3237388921364504</v>
      </c>
      <c r="E32" s="52">
        <f>psatAntoine(B29,C$10,D$10,E$10,F$10)/$B$5</f>
        <v>2.142259945205819</v>
      </c>
      <c r="F32" s="57">
        <f>G32*F38</f>
        <v>111.96120271807457</v>
      </c>
      <c r="G32" s="57">
        <f aca="true" t="shared" si="5" ref="G32:G37">D32/E32</f>
        <v>0.15112026570862622</v>
      </c>
      <c r="H32">
        <f>G32/G36</f>
        <v>101.76613130064686</v>
      </c>
    </row>
    <row r="33" spans="1:7" ht="12.75">
      <c r="A33" s="3">
        <v>3</v>
      </c>
      <c r="B33" s="8" t="s">
        <v>3</v>
      </c>
      <c r="C33" s="23">
        <f t="shared" si="4"/>
        <v>451.09586871923</v>
      </c>
      <c r="D33" s="23">
        <f>C33/C38</f>
        <v>0.45665189739366224</v>
      </c>
      <c r="E33" s="53">
        <f>psatAntoine(B29,C$11,D$11,E$11,F$11)/$B$5</f>
        <v>0.9227186777993469</v>
      </c>
      <c r="F33" s="53">
        <f>G33*F38</f>
        <v>366.657692836899</v>
      </c>
      <c r="G33" s="58">
        <f t="shared" si="5"/>
        <v>0.49489829173368605</v>
      </c>
    </row>
    <row r="34" spans="1:7" ht="12.75">
      <c r="A34" s="3">
        <v>4</v>
      </c>
      <c r="B34" s="8" t="s">
        <v>7</v>
      </c>
      <c r="C34" s="23">
        <f t="shared" si="4"/>
        <v>121.67586290698405</v>
      </c>
      <c r="D34" s="23">
        <f>C34/C38</f>
        <v>0.12317451237415146</v>
      </c>
      <c r="E34" s="53">
        <f>psatAntoine(B29,C$12,D$12,E$12,F$12)/$B$5</f>
        <v>0.4126249427067813</v>
      </c>
      <c r="F34" s="53">
        <f>G34*F38</f>
        <v>221.16185362329594</v>
      </c>
      <c r="G34" s="58">
        <f t="shared" si="5"/>
        <v>0.29851446101667556</v>
      </c>
    </row>
    <row r="35" spans="1:7" ht="12.75">
      <c r="A35" s="3">
        <v>5</v>
      </c>
      <c r="B35" s="8" t="s">
        <v>4</v>
      </c>
      <c r="C35" s="23">
        <f t="shared" si="4"/>
        <v>15.040472138926397</v>
      </c>
      <c r="D35" s="23">
        <f>C35/C38</f>
        <v>0.015225721661867355</v>
      </c>
      <c r="E35" s="53">
        <f>psatAntoine(B29,C$13,D$13,E$13,F$13)/$B$5</f>
        <v>0.3124415153575174</v>
      </c>
      <c r="F35" s="58">
        <f>G35*F38</f>
        <v>36.10389000734115</v>
      </c>
      <c r="G35" s="58">
        <f t="shared" si="5"/>
        <v>0.04873142944670788</v>
      </c>
    </row>
    <row r="36" spans="1:7" ht="12.75">
      <c r="A36" s="18">
        <v>6</v>
      </c>
      <c r="B36" s="19" t="s">
        <v>8</v>
      </c>
      <c r="C36" s="24">
        <f t="shared" si="4"/>
        <v>0.19999999999998863</v>
      </c>
      <c r="D36" s="24">
        <f>C36/C38</f>
        <v>0.00020246334717725578</v>
      </c>
      <c r="E36" s="54">
        <f>psatAntoine(B29,C$14,D$14,E$14,F$14)/$B$5</f>
        <v>0.13634115501183208</v>
      </c>
      <c r="F36" s="59">
        <f>G36*F38</f>
        <v>1.1001813794739677</v>
      </c>
      <c r="G36" s="59">
        <f t="shared" si="5"/>
        <v>0.001484976030602685</v>
      </c>
    </row>
    <row r="37" spans="1:7" ht="13.5" thickBot="1">
      <c r="A37" s="4">
        <v>7</v>
      </c>
      <c r="B37" s="9" t="s">
        <v>5</v>
      </c>
      <c r="C37" s="25">
        <f t="shared" si="4"/>
        <v>0.020921582785811417</v>
      </c>
      <c r="D37" s="25">
        <f>C37/C38</f>
        <v>2.117926839530838E-05</v>
      </c>
      <c r="E37" s="55">
        <f>psatAntoine(B29,C$15,D$15,E$15,F$15)/$B$5</f>
        <v>0.11088873018294948</v>
      </c>
      <c r="F37" s="60">
        <f>G37*F38</f>
        <v>0.14150389370922095</v>
      </c>
      <c r="G37" s="60">
        <f t="shared" si="5"/>
        <v>0.00019099567972656752</v>
      </c>
    </row>
    <row r="38" spans="3:7" ht="13.5" thickBot="1">
      <c r="C38" s="5">
        <f>SUM(C31:C37)</f>
        <v>987.8331203567898</v>
      </c>
      <c r="F38" s="5">
        <f>C27*B18</f>
        <v>740.8748402675924</v>
      </c>
      <c r="G38" s="5">
        <f>SUM(G31:G37)</f>
        <v>1.0000000000000133</v>
      </c>
    </row>
    <row r="40" spans="1:2" ht="13.5" thickBot="1">
      <c r="A40" s="1" t="s">
        <v>52</v>
      </c>
      <c r="B40">
        <f>DewPointT($B$5,300,D42:D48,$C$9:$C$15,$D$9:$D$15,$E$9:$E$15,$F$9:$F$15)</f>
        <v>366.2167499574331</v>
      </c>
    </row>
    <row r="41" spans="2:7" ht="16.5" thickBot="1">
      <c r="B41" s="6" t="s">
        <v>0</v>
      </c>
      <c r="C41" s="5" t="s">
        <v>23</v>
      </c>
      <c r="D41" s="5" t="s">
        <v>24</v>
      </c>
      <c r="E41" s="5" t="s">
        <v>25</v>
      </c>
      <c r="F41" s="5" t="s">
        <v>26</v>
      </c>
      <c r="G41" s="5" t="s">
        <v>27</v>
      </c>
    </row>
    <row r="42" spans="1:7" ht="12.75">
      <c r="A42" s="2">
        <v>1</v>
      </c>
      <c r="B42" s="7" t="s">
        <v>1</v>
      </c>
      <c r="C42" s="56">
        <f>F31+C$20</f>
        <v>23.748514561024365</v>
      </c>
      <c r="D42" s="21">
        <f>C42/C49</f>
        <v>0.024041018742565073</v>
      </c>
      <c r="E42" s="51">
        <f>psatAntoine(B40,C$9,D$9,E$9,F$9)/$B$5</f>
        <v>18.300062861398995</v>
      </c>
      <c r="F42" s="56">
        <f>G42*F49</f>
        <v>0.9732964337700891</v>
      </c>
      <c r="G42" s="56">
        <f>D42/E42</f>
        <v>0.0013137123585119312</v>
      </c>
    </row>
    <row r="43" spans="1:8" ht="12.75">
      <c r="A43" s="15">
        <v>2</v>
      </c>
      <c r="B43" s="16" t="s">
        <v>2</v>
      </c>
      <c r="C43" s="57">
        <f>F32+C$21</f>
        <v>191.91120271807458</v>
      </c>
      <c r="D43" s="22">
        <f>C43/C49</f>
        <v>0.1942749223155803</v>
      </c>
      <c r="E43" s="52">
        <f>psatAntoine(B40,C$10,D$10,E$10,F$10)/$B$5</f>
        <v>2.7028365008972615</v>
      </c>
      <c r="F43" s="57">
        <f>G43*F49</f>
        <v>53.25272246056055</v>
      </c>
      <c r="G43" s="57">
        <f aca="true" t="shared" si="6" ref="G43:G48">D43/E43</f>
        <v>0.07187816290444753</v>
      </c>
      <c r="H43">
        <f>G43/G47</f>
        <v>12.598301044019244</v>
      </c>
    </row>
    <row r="44" spans="1:7" ht="12.75">
      <c r="A44" s="3">
        <v>3</v>
      </c>
      <c r="B44" s="8" t="s">
        <v>3</v>
      </c>
      <c r="C44" s="53">
        <f>F33+C$22</f>
        <v>479.4316600167065</v>
      </c>
      <c r="D44" s="23">
        <f>C44/C49</f>
        <v>0.48533669314867517</v>
      </c>
      <c r="E44" s="53">
        <f>psatAntoine(B40,C$11,D$11,E$11,F$11)/$B$5</f>
        <v>1.2374457504206897</v>
      </c>
      <c r="F44" s="53">
        <f>G44*F49</f>
        <v>290.5773807783358</v>
      </c>
      <c r="G44" s="58">
        <f t="shared" si="6"/>
        <v>0.39220846084256794</v>
      </c>
    </row>
    <row r="45" spans="1:7" ht="12.75">
      <c r="A45" s="3">
        <v>4</v>
      </c>
      <c r="B45" s="8" t="s">
        <v>7</v>
      </c>
      <c r="C45" s="53">
        <f>F34+C$23</f>
        <v>251.58081935004196</v>
      </c>
      <c r="D45" s="23">
        <f>C45/C49</f>
        <v>0.25467947385604195</v>
      </c>
      <c r="E45" s="53">
        <f>psatAntoine(B40,C$12,D$12,E$12,F$12)/$B$5</f>
        <v>0.5809499888882356</v>
      </c>
      <c r="F45" s="53">
        <f>G45*F49</f>
        <v>324.78805081590133</v>
      </c>
      <c r="G45" s="58">
        <f t="shared" si="6"/>
        <v>0.4383845059424517</v>
      </c>
    </row>
    <row r="46" spans="1:7" ht="12.75">
      <c r="A46" s="3">
        <v>5</v>
      </c>
      <c r="B46" s="8" t="s">
        <v>4</v>
      </c>
      <c r="C46" s="58">
        <f>F35+C$24</f>
        <v>39.86400804207275</v>
      </c>
      <c r="D46" s="23">
        <f>C46/C49</f>
        <v>0.04035500250049734</v>
      </c>
      <c r="E46" s="53">
        <f>psatAntoine(B40,C$13,D$13,E$13,F$13)/$B$5</f>
        <v>0.45020390815490235</v>
      </c>
      <c r="F46" s="58">
        <f>G46*F49</f>
        <v>66.4099211268224</v>
      </c>
      <c r="G46" s="58">
        <f t="shared" si="6"/>
        <v>0.08963716611409853</v>
      </c>
    </row>
    <row r="47" spans="1:7" ht="12.75">
      <c r="A47" s="18">
        <v>6</v>
      </c>
      <c r="B47" s="19" t="s">
        <v>8</v>
      </c>
      <c r="C47" s="59">
        <f>F36+C$25</f>
        <v>1.1501813794739648</v>
      </c>
      <c r="D47" s="24">
        <f>C47/C49</f>
        <v>0.0011643478597463158</v>
      </c>
      <c r="E47" s="54">
        <f>psatAntoine(B40,C$14,D$14,E$14,F$14)/$B$5</f>
        <v>0.20407873913727892</v>
      </c>
      <c r="F47" s="59">
        <f>G47*F49</f>
        <v>4.226976500600536</v>
      </c>
      <c r="G47" s="59">
        <f t="shared" si="6"/>
        <v>0.005705385405008244</v>
      </c>
    </row>
    <row r="48" spans="1:7" ht="13.5" thickBot="1">
      <c r="A48" s="4">
        <v>7</v>
      </c>
      <c r="B48" s="9" t="s">
        <v>5</v>
      </c>
      <c r="C48" s="60">
        <f>F37+C$26</f>
        <v>0.14673428940567382</v>
      </c>
      <c r="D48" s="25">
        <f>C48/C49</f>
        <v>0.00014854157689375125</v>
      </c>
      <c r="E48" s="55">
        <f>psatAntoine(B40,C$15,D$15,E$15,F$15)/$B$5</f>
        <v>0.1702274602695627</v>
      </c>
      <c r="F48" s="60">
        <f>G48*F49</f>
        <v>0.6464921516186876</v>
      </c>
      <c r="G48" s="60">
        <f t="shared" si="6"/>
        <v>0.0008726064329370191</v>
      </c>
    </row>
    <row r="49" spans="3:7" ht="13.5" thickBot="1">
      <c r="C49" s="5">
        <f>SUM(C42:C48)</f>
        <v>987.8331203567999</v>
      </c>
      <c r="F49" s="5">
        <f>F38</f>
        <v>740.8748402675924</v>
      </c>
      <c r="G49" s="5">
        <f>SUM(G42:G48)</f>
        <v>1.0000000000000229</v>
      </c>
    </row>
    <row r="51" spans="1:2" ht="13.5" thickBot="1">
      <c r="A51" s="1" t="s">
        <v>51</v>
      </c>
      <c r="B51">
        <f>DewPointT($B$5,300,D53:D59,$C$9:$C$15,$D$9:$D$15,$E$9:$E$15,$F$9:$F$15)</f>
        <v>375.82225267349816</v>
      </c>
    </row>
    <row r="52" spans="2:7" ht="16.5" thickBot="1">
      <c r="B52" s="6" t="s">
        <v>0</v>
      </c>
      <c r="C52" s="5" t="s">
        <v>28</v>
      </c>
      <c r="D52" s="5" t="s">
        <v>29</v>
      </c>
      <c r="E52" s="5" t="s">
        <v>30</v>
      </c>
      <c r="F52" s="5" t="s">
        <v>31</v>
      </c>
      <c r="G52" s="5" t="s">
        <v>32</v>
      </c>
    </row>
    <row r="53" spans="1:7" ht="12.75">
      <c r="A53" s="2">
        <v>1</v>
      </c>
      <c r="B53" s="7" t="s">
        <v>1</v>
      </c>
      <c r="C53" s="56">
        <f>F42+C$20</f>
        <v>20.97329518598593</v>
      </c>
      <c r="D53" s="21">
        <f>C53/C60</f>
        <v>0.021231617723457528</v>
      </c>
      <c r="E53" s="51">
        <f>psatAntoine(B51,C$9,D$9,E$9,F$9)/$B$5</f>
        <v>19.60622641815053</v>
      </c>
      <c r="F53" s="56">
        <f>G53*F60</f>
        <v>0.8022946922069156</v>
      </c>
      <c r="G53" s="56">
        <f>D53/E53</f>
        <v>0.001082901792045117</v>
      </c>
    </row>
    <row r="54" spans="1:8" ht="12.75">
      <c r="A54" s="15">
        <v>2</v>
      </c>
      <c r="B54" s="16" t="s">
        <v>2</v>
      </c>
      <c r="C54" s="57">
        <f>F43+C$21</f>
        <v>133.20272246056055</v>
      </c>
      <c r="D54" s="22">
        <f>C54/C60</f>
        <v>0.13484334521244595</v>
      </c>
      <c r="E54" s="52">
        <f>psatAntoine(B51,C$10,D$10,E$10,F$10)/$B$5</f>
        <v>3.0455798677342285</v>
      </c>
      <c r="F54" s="57">
        <f>G54*F60</f>
        <v>32.80230569679371</v>
      </c>
      <c r="G54" s="57">
        <f aca="true" t="shared" si="7" ref="G54:G59">D54/E54</f>
        <v>0.044275097376698644</v>
      </c>
      <c r="H54">
        <f>G54/G58</f>
        <v>2.564001562427084</v>
      </c>
    </row>
    <row r="55" spans="1:7" ht="12.75">
      <c r="A55" s="3">
        <v>3</v>
      </c>
      <c r="B55" s="8" t="s">
        <v>3</v>
      </c>
      <c r="C55" s="53">
        <f>F44+C$22</f>
        <v>403.35134795814326</v>
      </c>
      <c r="D55" s="23">
        <f>C55/C60</f>
        <v>0.4083193199803345</v>
      </c>
      <c r="E55" s="53">
        <f>psatAntoine(B51,C$11,D$11,E$11,F$11)/$B$5</f>
        <v>1.4382345806243655</v>
      </c>
      <c r="F55" s="53">
        <f>G55*F60</f>
        <v>210.33669683931203</v>
      </c>
      <c r="G55" s="58">
        <f t="shared" si="7"/>
        <v>0.28390314450864834</v>
      </c>
    </row>
    <row r="56" spans="1:7" ht="12.75">
      <c r="A56" s="3">
        <v>4</v>
      </c>
      <c r="B56" s="8" t="s">
        <v>7</v>
      </c>
      <c r="C56" s="53">
        <f>F45+C$23</f>
        <v>355.20701654264735</v>
      </c>
      <c r="D56" s="23">
        <f>C56/C60</f>
        <v>0.3595820075503705</v>
      </c>
      <c r="E56" s="53">
        <f>psatAntoine(B51,C$12,D$12,E$12,F$12)/$B$5</f>
        <v>0.6921827473338225</v>
      </c>
      <c r="F56" s="53">
        <f>G56*F60</f>
        <v>384.8770623554712</v>
      </c>
      <c r="G56" s="58">
        <f t="shared" si="7"/>
        <v>0.5194899886416168</v>
      </c>
    </row>
    <row r="57" spans="1:7" ht="12.75">
      <c r="A57" s="3">
        <v>5</v>
      </c>
      <c r="B57" s="8" t="s">
        <v>4</v>
      </c>
      <c r="C57" s="58">
        <f>F46+C$24</f>
        <v>70.170039161554</v>
      </c>
      <c r="D57" s="23">
        <f>C57/C60</f>
        <v>0.07103430500103954</v>
      </c>
      <c r="E57" s="53">
        <f>psatAntoine(B51,C$13,D$13,E$13,F$13)/$B$5</f>
        <v>0.5427957191922256</v>
      </c>
      <c r="F57" s="58">
        <f>G57*F60</f>
        <v>96.95641934959164</v>
      </c>
      <c r="G57" s="58">
        <f t="shared" si="7"/>
        <v>0.1308674746122739</v>
      </c>
    </row>
    <row r="58" spans="1:7" ht="12.75">
      <c r="A58" s="18">
        <v>6</v>
      </c>
      <c r="B58" s="19" t="s">
        <v>8</v>
      </c>
      <c r="C58" s="59">
        <f>F47+C$25</f>
        <v>4.276976500600533</v>
      </c>
      <c r="D58" s="24">
        <f>C58/C60</f>
        <v>0.004329654890550423</v>
      </c>
      <c r="E58" s="54">
        <f>psatAntoine(B51,C$14,D$14,E$14,F$14)/$B$5</f>
        <v>0.250733314253167</v>
      </c>
      <c r="F58" s="59">
        <f>G58*F60</f>
        <v>12.793403162259793</v>
      </c>
      <c r="G58" s="59">
        <f t="shared" si="7"/>
        <v>0.017267968173462357</v>
      </c>
    </row>
    <row r="59" spans="1:7" ht="13.5" thickBot="1">
      <c r="A59" s="4">
        <v>7</v>
      </c>
      <c r="B59" s="9" t="s">
        <v>5</v>
      </c>
      <c r="C59" s="60">
        <f>F48+C$26</f>
        <v>0.6517225473151405</v>
      </c>
      <c r="D59" s="25">
        <f>C59/C60</f>
        <v>0.0006597496418015801</v>
      </c>
      <c r="E59" s="55">
        <f>psatAntoine(B51,C$15,D$15,E$15,F$15)/$B$5</f>
        <v>0.21190478781126365</v>
      </c>
      <c r="F59" s="60">
        <f>G59*F60</f>
        <v>2.306658171979093</v>
      </c>
      <c r="G59" s="60">
        <f t="shared" si="7"/>
        <v>0.0031134248952845588</v>
      </c>
    </row>
    <row r="60" spans="3:7" ht="13.5" thickBot="1">
      <c r="C60" s="5">
        <f>SUM(C53:C59)</f>
        <v>987.8331203568067</v>
      </c>
      <c r="F60" s="5">
        <f>F49</f>
        <v>740.8748402675924</v>
      </c>
      <c r="G60" s="5">
        <f>SUM(G53:G59)</f>
        <v>1.0000000000000298</v>
      </c>
    </row>
    <row r="62" spans="1:2" ht="13.5" thickBot="1">
      <c r="A62" s="1" t="s">
        <v>50</v>
      </c>
      <c r="B62">
        <f>DewPointT($B$5,300,D64:D70,$C$9:$C$15,$D$9:$D$15,$E$9:$E$15,$F$9:$F$15)</f>
        <v>382.67511835066466</v>
      </c>
    </row>
    <row r="63" spans="2:7" ht="16.5" thickBot="1">
      <c r="B63" s="6" t="s">
        <v>0</v>
      </c>
      <c r="C63" s="5" t="s">
        <v>37</v>
      </c>
      <c r="D63" s="5" t="s">
        <v>36</v>
      </c>
      <c r="E63" s="5" t="s">
        <v>35</v>
      </c>
      <c r="F63" s="5" t="s">
        <v>34</v>
      </c>
      <c r="G63" s="5" t="s">
        <v>33</v>
      </c>
    </row>
    <row r="64" spans="1:7" ht="12.75">
      <c r="A64" s="2">
        <v>1</v>
      </c>
      <c r="B64" s="7" t="s">
        <v>1</v>
      </c>
      <c r="C64" s="56">
        <f>F53+C$20</f>
        <v>20.80229344442276</v>
      </c>
      <c r="D64" s="21">
        <f>C64/C71</f>
        <v>0.021058509798607315</v>
      </c>
      <c r="E64" s="51">
        <f>psatAntoine(B62,C$9,D$9,E$9,F$9)/$B$5</f>
        <v>20.55073845739832</v>
      </c>
      <c r="F64" s="56">
        <f>G64*F71</f>
        <v>0.7591805090439493</v>
      </c>
      <c r="G64" s="56">
        <f>D64/E64</f>
        <v>0.0010247081798185308</v>
      </c>
    </row>
    <row r="65" spans="1:8" ht="12.75">
      <c r="A65" s="15">
        <v>2</v>
      </c>
      <c r="B65" s="16" t="s">
        <v>2</v>
      </c>
      <c r="C65" s="57">
        <f>F54+C$21</f>
        <v>112.75230569679371</v>
      </c>
      <c r="D65" s="22">
        <f>C65/C71</f>
        <v>0.11414104606663406</v>
      </c>
      <c r="E65" s="52">
        <f>psatAntoine(B62,C$10,D$10,E$10,F$10)/$B$5</f>
        <v>3.3037639713380798</v>
      </c>
      <c r="F65" s="57">
        <f>G65*F71</f>
        <v>25.5963289164218</v>
      </c>
      <c r="G65" s="57">
        <f aca="true" t="shared" si="8" ref="G65:G70">D65/E65</f>
        <v>0.034548789519126884</v>
      </c>
      <c r="H65">
        <f>G65/G69</f>
        <v>0.7662554221777461</v>
      </c>
    </row>
    <row r="66" spans="1:7" ht="12.75">
      <c r="A66" s="3">
        <v>3</v>
      </c>
      <c r="B66" s="8" t="s">
        <v>3</v>
      </c>
      <c r="C66" s="53">
        <f>F55+C$22</f>
        <v>323.11066401911955</v>
      </c>
      <c r="D66" s="23">
        <f>C66/C71</f>
        <v>0.3270903327298946</v>
      </c>
      <c r="E66" s="53">
        <f>psatAntoine(B62,C$11,D$11,E$11,F$11)/$B$5</f>
        <v>1.5932169020636873</v>
      </c>
      <c r="F66" s="53">
        <f>G66*F71</f>
        <v>152.10295453207993</v>
      </c>
      <c r="G66" s="58">
        <f t="shared" si="8"/>
        <v>0.20530182193411067</v>
      </c>
    </row>
    <row r="67" spans="1:7" ht="12.75">
      <c r="A67" s="3">
        <v>4</v>
      </c>
      <c r="B67" s="8" t="s">
        <v>7</v>
      </c>
      <c r="C67" s="53">
        <f>F56+C$23</f>
        <v>415.2960280822172</v>
      </c>
      <c r="D67" s="23">
        <f>C67/C71</f>
        <v>0.42041111957474114</v>
      </c>
      <c r="E67" s="53">
        <f>psatAntoine(B62,C$12,D$12,E$12,F$12)/$B$5</f>
        <v>0.7798013050272314</v>
      </c>
      <c r="F67" s="53">
        <f>G67*F71</f>
        <v>399.42485227154003</v>
      </c>
      <c r="G67" s="58">
        <f t="shared" si="8"/>
        <v>0.5391259502445434</v>
      </c>
    </row>
    <row r="68" spans="1:7" ht="12.75">
      <c r="A68" s="3">
        <v>5</v>
      </c>
      <c r="B68" s="8" t="s">
        <v>4</v>
      </c>
      <c r="C68" s="58">
        <f>F57+C$24</f>
        <v>100.71653738432325</v>
      </c>
      <c r="D68" s="23">
        <f>C68/C71</f>
        <v>0.10195703637467003</v>
      </c>
      <c r="E68" s="53">
        <f>psatAntoine(B62,C$13,D$13,E$13,F$13)/$B$5</f>
        <v>0.6164506723743614</v>
      </c>
      <c r="F68" s="58">
        <f>G68*F71</f>
        <v>122.53600559359602</v>
      </c>
      <c r="G68" s="58">
        <f t="shared" si="8"/>
        <v>0.1653936656147453</v>
      </c>
    </row>
    <row r="69" spans="1:7" ht="12.75">
      <c r="A69" s="18">
        <v>6</v>
      </c>
      <c r="B69" s="19" t="s">
        <v>8</v>
      </c>
      <c r="C69" s="59">
        <f>F58+C$25</f>
        <v>12.84340316225979</v>
      </c>
      <c r="D69" s="24">
        <f>C69/C71</f>
        <v>0.013001591966890793</v>
      </c>
      <c r="E69" s="54">
        <f>psatAntoine(B62,C$14,D$14,E$14,F$14)/$B$5</f>
        <v>0.28836148763062275</v>
      </c>
      <c r="F69" s="59">
        <f>G69*F71</f>
        <v>33.40443431209325</v>
      </c>
      <c r="G69" s="59">
        <f t="shared" si="8"/>
        <v>0.04508782387593037</v>
      </c>
    </row>
    <row r="70" spans="1:7" ht="13.5" thickBot="1">
      <c r="A70" s="4">
        <v>7</v>
      </c>
      <c r="B70" s="9" t="s">
        <v>5</v>
      </c>
      <c r="C70" s="60">
        <f>F59+C$26</f>
        <v>2.311888567675546</v>
      </c>
      <c r="D70" s="25">
        <f>C70/C71</f>
        <v>0.0023403634885621944</v>
      </c>
      <c r="E70" s="55">
        <f>psatAntoine(B62,C$15,D$15,E$15,F$15)/$B$5</f>
        <v>0.245907777171327</v>
      </c>
      <c r="F70" s="60">
        <f>G70*F71</f>
        <v>7.051084132847819</v>
      </c>
      <c r="G70" s="60">
        <f t="shared" si="8"/>
        <v>0.009517240631765924</v>
      </c>
    </row>
    <row r="71" spans="3:7" ht="13.5" thickBot="1">
      <c r="C71" s="5">
        <f>SUM(C64:C70)</f>
        <v>987.8331203568117</v>
      </c>
      <c r="F71" s="5">
        <f>F60</f>
        <v>740.8748402675924</v>
      </c>
      <c r="G71" s="5">
        <f>SUM(G64:G70)</f>
        <v>1.000000000000041</v>
      </c>
    </row>
    <row r="73" spans="1:2" ht="13.5" thickBot="1">
      <c r="A73" s="1" t="s">
        <v>49</v>
      </c>
      <c r="B73">
        <f>DewPointT($B$5,300,D75:D81,$C$9:$C$15,$D$9:$D$15,$E$9:$E$15,$F$9:$F$15)</f>
        <v>389.06041354001053</v>
      </c>
    </row>
    <row r="74" spans="2:7" ht="16.5" thickBot="1">
      <c r="B74" s="6" t="s">
        <v>0</v>
      </c>
      <c r="C74" s="5" t="s">
        <v>38</v>
      </c>
      <c r="D74" s="5" t="s">
        <v>39</v>
      </c>
      <c r="E74" s="5" t="s">
        <v>40</v>
      </c>
      <c r="F74" s="5" t="s">
        <v>41</v>
      </c>
      <c r="G74" s="5" t="s">
        <v>42</v>
      </c>
    </row>
    <row r="75" spans="1:7" ht="12.75">
      <c r="A75" s="2">
        <v>1</v>
      </c>
      <c r="B75" s="7" t="s">
        <v>1</v>
      </c>
      <c r="C75" s="56">
        <f>F64+C$20</f>
        <v>20.759179261259792</v>
      </c>
      <c r="D75" s="21">
        <f>C75/C82</f>
        <v>0.021014864589437195</v>
      </c>
      <c r="E75" s="51">
        <f>psatAntoine(B73,C$9,D$9,E$9,F$9)/$B$5</f>
        <v>21.439398517641337</v>
      </c>
      <c r="F75" s="56">
        <f>G75*F82</f>
        <v>0.726204349116098</v>
      </c>
      <c r="G75" s="56">
        <f>D75/E75</f>
        <v>0.0009801984217115598</v>
      </c>
    </row>
    <row r="76" spans="1:8" ht="12.75">
      <c r="A76" s="15">
        <v>2</v>
      </c>
      <c r="B76" s="16" t="s">
        <v>2</v>
      </c>
      <c r="C76" s="57">
        <f>F65+C$21</f>
        <v>105.5463289164218</v>
      </c>
      <c r="D76" s="22">
        <f>C76/C82</f>
        <v>0.10684631517345447</v>
      </c>
      <c r="E76" s="52">
        <f>psatAntoine(B73,C$10,D$10,E$10,F$10)/$B$5</f>
        <v>3.55446155038776</v>
      </c>
      <c r="F76" s="57">
        <f>G76*F82</f>
        <v>22.270531152229875</v>
      </c>
      <c r="G76" s="57">
        <f aca="true" t="shared" si="9" ref="G76:G81">D76/E76</f>
        <v>0.03005977520330709</v>
      </c>
      <c r="H76">
        <f>G76/G80</f>
        <v>0.2901266553143902</v>
      </c>
    </row>
    <row r="77" spans="1:7" ht="12.75">
      <c r="A77" s="3">
        <v>3</v>
      </c>
      <c r="B77" s="8" t="s">
        <v>3</v>
      </c>
      <c r="C77" s="53">
        <f>F66+C$22</f>
        <v>264.87692171188746</v>
      </c>
      <c r="D77" s="23">
        <f>C77/C82</f>
        <v>0.2681393407989903</v>
      </c>
      <c r="E77" s="53">
        <f>psatAntoine(B73,C$11,D$11,E$11,F$11)/$B$5</f>
        <v>1.7465511287941222</v>
      </c>
      <c r="F77" s="53">
        <f>G77*F82</f>
        <v>113.74284325765454</v>
      </c>
      <c r="G77" s="58">
        <f t="shared" si="9"/>
        <v>0.15352504508936005</v>
      </c>
    </row>
    <row r="78" spans="1:7" ht="12.75">
      <c r="A78" s="3">
        <v>4</v>
      </c>
      <c r="B78" s="8" t="s">
        <v>7</v>
      </c>
      <c r="C78" s="53">
        <f>F67+C$23</f>
        <v>429.84381799828606</v>
      </c>
      <c r="D78" s="23">
        <f>C78/C82</f>
        <v>0.435138090776932</v>
      </c>
      <c r="E78" s="53">
        <f>psatAntoine(B73,C$12,D$12,E$12,F$12)/$B$5</f>
        <v>0.8678582661142301</v>
      </c>
      <c r="F78" s="53">
        <f>G78*F82</f>
        <v>371.46948538284886</v>
      </c>
      <c r="G78" s="58">
        <f t="shared" si="9"/>
        <v>0.501393035898857</v>
      </c>
    </row>
    <row r="79" spans="1:7" ht="12.75">
      <c r="A79" s="3">
        <v>5</v>
      </c>
      <c r="B79" s="8" t="s">
        <v>4</v>
      </c>
      <c r="C79" s="58">
        <f>F68+C$24</f>
        <v>126.29612362832762</v>
      </c>
      <c r="D79" s="23">
        <f>C79/C82</f>
        <v>0.12785167962652189</v>
      </c>
      <c r="E79" s="53">
        <f>psatAntoine(B73,C$13,D$13,E$13,F$13)/$B$5</f>
        <v>0.6910389639987305</v>
      </c>
      <c r="F79" s="58">
        <f>G79*F82</f>
        <v>137.07199978005409</v>
      </c>
      <c r="G79" s="58">
        <f t="shared" si="9"/>
        <v>0.18501370586500931</v>
      </c>
    </row>
    <row r="80" spans="1:7" ht="12.75">
      <c r="A80" s="18">
        <v>6</v>
      </c>
      <c r="B80" s="19" t="s">
        <v>8</v>
      </c>
      <c r="C80" s="59">
        <f>F69+C$25</f>
        <v>33.45443431209325</v>
      </c>
      <c r="D80" s="24">
        <f>C80/C82</f>
        <v>0.03386648374374105</v>
      </c>
      <c r="E80" s="54">
        <f>psatAntoine(B73,C$14,D$14,E$14,F$14)/$B$5</f>
        <v>0.3268677024154784</v>
      </c>
      <c r="F80" s="59">
        <f>G80*F82</f>
        <v>76.76141004037302</v>
      </c>
      <c r="G80" s="59">
        <f t="shared" si="9"/>
        <v>0.10360914673880409</v>
      </c>
    </row>
    <row r="81" spans="1:7" ht="13.5" thickBot="1">
      <c r="A81" s="4">
        <v>7</v>
      </c>
      <c r="B81" s="9" t="s">
        <v>5</v>
      </c>
      <c r="C81" s="60">
        <f>F70+C$26</f>
        <v>7.056314528544272</v>
      </c>
      <c r="D81" s="25">
        <f>C81/C82</f>
        <v>0.00714322529092305</v>
      </c>
      <c r="E81" s="55">
        <f>psatAntoine(B73,C$15,D$15,E$15,F$15)/$B$5</f>
        <v>0.2810181052446482</v>
      </c>
      <c r="F81" s="60">
        <f>G81*F82</f>
        <v>18.832366305369316</v>
      </c>
      <c r="G81" s="60">
        <f t="shared" si="9"/>
        <v>0.025419092783023053</v>
      </c>
    </row>
    <row r="82" spans="3:7" ht="13.5" thickBot="1">
      <c r="C82" s="5">
        <f>SUM(C75:C81)</f>
        <v>987.8331203568202</v>
      </c>
      <c r="F82" s="5">
        <f>F71</f>
        <v>740.8748402675924</v>
      </c>
      <c r="G82" s="5">
        <f>SUM(G75:G81)</f>
        <v>1.0000000000000722</v>
      </c>
    </row>
    <row r="84" spans="1:2" ht="13.5" thickBot="1">
      <c r="A84" s="1" t="s">
        <v>48</v>
      </c>
      <c r="B84">
        <f>DewPointT($B$5,300,D86:D92,$C$9:$C$15,$D$9:$D$15,$E$9:$E$15,$F$9:$F$15)</f>
        <v>397.0262394640247</v>
      </c>
    </row>
    <row r="85" spans="2:7" ht="16.5" thickBot="1">
      <c r="B85" s="6" t="s">
        <v>0</v>
      </c>
      <c r="C85" s="5" t="s">
        <v>47</v>
      </c>
      <c r="D85" s="5" t="s">
        <v>46</v>
      </c>
      <c r="E85" s="5" t="s">
        <v>45</v>
      </c>
      <c r="F85" s="5" t="s">
        <v>44</v>
      </c>
      <c r="G85" s="5" t="s">
        <v>43</v>
      </c>
    </row>
    <row r="86" spans="1:7" ht="12.75">
      <c r="A86" s="2">
        <v>1</v>
      </c>
      <c r="B86" s="7" t="s">
        <v>1</v>
      </c>
      <c r="C86" s="56">
        <f>F75+C$20</f>
        <v>20.72620310133194</v>
      </c>
      <c r="D86" s="21">
        <f>C86/C93</f>
        <v>0.02098148227085648</v>
      </c>
      <c r="E86" s="51">
        <f>psatAntoine(B84,C$9,D$9,E$9,F$9)/$B$5</f>
        <v>22.55857605518339</v>
      </c>
      <c r="F86" s="56">
        <f>G86*F93</f>
        <v>0.6890795007615894</v>
      </c>
      <c r="G86" s="56">
        <f>D86/E86</f>
        <v>0.0009300889479695446</v>
      </c>
    </row>
    <row r="87" spans="1:8" ht="12.75">
      <c r="A87" s="15">
        <v>2</v>
      </c>
      <c r="B87" s="16" t="s">
        <v>2</v>
      </c>
      <c r="C87" s="57">
        <f>F76+C$21</f>
        <v>102.22053115222988</v>
      </c>
      <c r="D87" s="22">
        <f>C87/C93</f>
        <v>0.10347955443658734</v>
      </c>
      <c r="E87" s="52">
        <f>psatAntoine(B84,C$10,D$10,E$10,F$10)/$B$5</f>
        <v>3.880748535613581</v>
      </c>
      <c r="F87" s="57">
        <f>G87*F93</f>
        <v>19.755312064312044</v>
      </c>
      <c r="G87" s="57">
        <f aca="true" t="shared" si="10" ref="G87:G92">D87/E87</f>
        <v>0.026664844033813775</v>
      </c>
      <c r="H87">
        <f>G87/G91</f>
        <v>0.13024060370112453</v>
      </c>
    </row>
    <row r="88" spans="1:7" ht="12.75">
      <c r="A88" s="3">
        <v>3</v>
      </c>
      <c r="B88" s="8" t="s">
        <v>3</v>
      </c>
      <c r="C88" s="53">
        <f>F77+C$22</f>
        <v>226.51681043746203</v>
      </c>
      <c r="D88" s="23">
        <f>C88/C93</f>
        <v>0.2293067581654232</v>
      </c>
      <c r="E88" s="53">
        <f>psatAntoine(B84,C$11,D$11,E$11,F$11)/$B$5</f>
        <v>1.9500449417023848</v>
      </c>
      <c r="F88" s="53">
        <f>G88*F93</f>
        <v>87.1198423149037</v>
      </c>
      <c r="G88" s="58">
        <f t="shared" si="10"/>
        <v>0.11759049920420753</v>
      </c>
    </row>
    <row r="89" spans="1:7" ht="12.75">
      <c r="A89" s="3">
        <v>4</v>
      </c>
      <c r="B89" s="8" t="s">
        <v>7</v>
      </c>
      <c r="C89" s="53">
        <f>F78+C$23</f>
        <v>401.8884511095949</v>
      </c>
      <c r="D89" s="23">
        <f>C89/C93</f>
        <v>0.4068384050176586</v>
      </c>
      <c r="E89" s="53">
        <f>psatAntoine(B84,C$12,D$12,E$12,F$12)/$B$5</f>
        <v>0.9866496959801423</v>
      </c>
      <c r="F89" s="53">
        <f>G89*F93</f>
        <v>305.49478660990366</v>
      </c>
      <c r="G89" s="58">
        <f t="shared" si="10"/>
        <v>0.41234331361497406</v>
      </c>
    </row>
    <row r="90" spans="1:7" ht="12.75">
      <c r="A90" s="3">
        <v>5</v>
      </c>
      <c r="B90" s="8" t="s">
        <v>4</v>
      </c>
      <c r="C90" s="58">
        <f>F79+C$24</f>
        <v>140.83211781478568</v>
      </c>
      <c r="D90" s="23">
        <f>C90/C93</f>
        <v>0.1425667098142161</v>
      </c>
      <c r="E90" s="53">
        <f>psatAntoine(B84,C$13,D$13,E$13,F$13)/$B$5</f>
        <v>0.7924638131392333</v>
      </c>
      <c r="F90" s="58">
        <f>G90*F93</f>
        <v>133.28569280995768</v>
      </c>
      <c r="G90" s="58">
        <f t="shared" si="10"/>
        <v>0.17990311664763373</v>
      </c>
    </row>
    <row r="91" spans="1:7" ht="12.75">
      <c r="A91" s="18">
        <v>6</v>
      </c>
      <c r="B91" s="19" t="s">
        <v>8</v>
      </c>
      <c r="C91" s="59">
        <f>F80+C$25</f>
        <v>76.81141004037302</v>
      </c>
      <c r="D91" s="24">
        <f>C91/C93</f>
        <v>0.07775747589089319</v>
      </c>
      <c r="E91" s="54">
        <f>psatAntoine(B84,C$14,D$14,E$14,F$14)/$B$5</f>
        <v>0.37979523110891833</v>
      </c>
      <c r="F91" s="59">
        <f>G91*F93</f>
        <v>151.68320403095208</v>
      </c>
      <c r="G91" s="59">
        <f t="shared" si="10"/>
        <v>0.20473526132452613</v>
      </c>
    </row>
    <row r="92" spans="1:7" ht="13.5" thickBot="1">
      <c r="A92" s="4">
        <v>7</v>
      </c>
      <c r="B92" s="9" t="s">
        <v>5</v>
      </c>
      <c r="C92" s="60">
        <f>F81+C$26</f>
        <v>18.83759670106577</v>
      </c>
      <c r="D92" s="25">
        <f>C92/C93</f>
        <v>0.01906961440436509</v>
      </c>
      <c r="E92" s="55">
        <f>psatAntoine(B84,C$15,D$15,E$15,F$15)/$B$5</f>
        <v>0.3297365728363677</v>
      </c>
      <c r="F92" s="60">
        <f>G92*F93</f>
        <v>42.84692293690365</v>
      </c>
      <c r="G92" s="60">
        <f t="shared" si="10"/>
        <v>0.057832876227012935</v>
      </c>
    </row>
    <row r="93" spans="3:7" ht="13.5" thickBot="1">
      <c r="C93" s="5">
        <f>SUM(C86:C92)</f>
        <v>987.8331203568432</v>
      </c>
      <c r="F93" s="5">
        <f>F82</f>
        <v>740.8748402675924</v>
      </c>
      <c r="G93" s="5">
        <f>SUM(G86:G92)</f>
        <v>1.0000000000001377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Jean-Marie LEDANOIS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 LEDANOIS</dc:creator>
  <cp:keywords/>
  <dc:description/>
  <cp:lastModifiedBy>Luffi</cp:lastModifiedBy>
  <cp:lastPrinted>2013-12-30T20:39:12Z</cp:lastPrinted>
  <dcterms:created xsi:type="dcterms:W3CDTF">2000-10-24T12:57:14Z</dcterms:created>
  <dcterms:modified xsi:type="dcterms:W3CDTF">2013-12-30T20:43:39Z</dcterms:modified>
  <cp:category/>
  <cp:version/>
  <cp:contentType/>
  <cp:contentStatus/>
</cp:coreProperties>
</file>